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www.BassClubofNorthTexas.com\files\"/>
    </mc:Choice>
  </mc:AlternateContent>
  <xr:revisionPtr revIDLastSave="0" documentId="13_ncr:1_{D0076A37-5CEC-42DF-A256-4EC7EF394AE2}" xr6:coauthVersionLast="47" xr6:coauthVersionMax="47" xr10:uidLastSave="{00000000-0000-0000-0000-000000000000}"/>
  <bookViews>
    <workbookView xWindow="-120" yWindow="-120" windowWidth="29040" windowHeight="15720" xr2:uid="{756334FC-E325-43CD-8A52-0F9CFF77610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" i="1" l="1"/>
  <c r="D33" i="1"/>
  <c r="G31" i="1"/>
  <c r="D31" i="1"/>
  <c r="D27" i="1"/>
  <c r="L25" i="1"/>
  <c r="G25" i="1"/>
  <c r="H25" i="1" s="1"/>
  <c r="N25" i="1" s="1"/>
  <c r="L24" i="1"/>
  <c r="H24" i="1"/>
  <c r="N24" i="1" s="1"/>
  <c r="G24" i="1"/>
  <c r="L23" i="1"/>
  <c r="G23" i="1"/>
  <c r="H23" i="1" s="1"/>
  <c r="N23" i="1" s="1"/>
  <c r="L22" i="1"/>
  <c r="H22" i="1"/>
  <c r="N22" i="1" s="1"/>
  <c r="G22" i="1"/>
  <c r="L21" i="1"/>
  <c r="G21" i="1"/>
  <c r="H21" i="1" s="1"/>
  <c r="N21" i="1" s="1"/>
  <c r="L20" i="1"/>
  <c r="M20" i="1" s="1"/>
  <c r="H20" i="1"/>
  <c r="N20" i="1" s="1"/>
  <c r="G20" i="1"/>
  <c r="L19" i="1"/>
  <c r="H19" i="1"/>
  <c r="N19" i="1" s="1"/>
  <c r="G19" i="1"/>
  <c r="N18" i="1"/>
  <c r="L18" i="1"/>
  <c r="H18" i="1"/>
  <c r="G18" i="1"/>
  <c r="L17" i="1"/>
  <c r="H17" i="1"/>
  <c r="N17" i="1" s="1"/>
  <c r="G17" i="1"/>
  <c r="N16" i="1"/>
  <c r="L16" i="1"/>
  <c r="H16" i="1"/>
  <c r="G16" i="1"/>
  <c r="L15" i="1"/>
  <c r="H15" i="1"/>
  <c r="N15" i="1" s="1"/>
  <c r="G15" i="1"/>
  <c r="M14" i="1"/>
  <c r="D32" i="1" s="1"/>
  <c r="L14" i="1"/>
  <c r="G14" i="1"/>
  <c r="H14" i="1" s="1"/>
  <c r="N14" i="1" s="1"/>
  <c r="L13" i="1"/>
  <c r="G13" i="1"/>
  <c r="H13" i="1" s="1"/>
  <c r="N13" i="1" s="1"/>
  <c r="L12" i="1"/>
  <c r="G12" i="1"/>
  <c r="H12" i="1" s="1"/>
  <c r="N12" i="1" s="1"/>
  <c r="L11" i="1"/>
  <c r="G11" i="1"/>
  <c r="H11" i="1" s="1"/>
  <c r="N11" i="1" s="1"/>
  <c r="L10" i="1"/>
  <c r="G10" i="1"/>
  <c r="H10" i="1" s="1"/>
  <c r="N10" i="1" s="1"/>
  <c r="N9" i="1"/>
  <c r="L9" i="1"/>
  <c r="H9" i="1"/>
  <c r="G9" i="1"/>
  <c r="L8" i="1"/>
  <c r="G8" i="1"/>
  <c r="H8" i="1" s="1"/>
  <c r="N8" i="1" s="1"/>
  <c r="L7" i="1"/>
  <c r="H7" i="1"/>
  <c r="G7" i="1"/>
  <c r="S6" i="1"/>
  <c r="R9" i="1" s="1"/>
  <c r="D28" i="1" l="1"/>
  <c r="D29" i="1"/>
  <c r="N7" i="1"/>
  <c r="D30" i="1" s="1"/>
  <c r="S8" i="1"/>
  <c r="R8" i="1"/>
  <c r="G29" i="1"/>
  <c r="R7" i="1"/>
  <c r="G30" i="1"/>
  <c r="R11" i="1"/>
  <c r="S7" i="1"/>
  <c r="R10" i="1"/>
  <c r="G28" i="1" l="1"/>
  <c r="G32" i="1" s="1"/>
  <c r="G27" i="1"/>
</calcChain>
</file>

<file path=xl/sharedStrings.xml><?xml version="1.0" encoding="utf-8"?>
<sst xmlns="http://schemas.openxmlformats.org/spreadsheetml/2006/main" count="63" uniqueCount="58">
  <si>
    <t>Bass Club of North Texas - Tournament Results</t>
  </si>
  <si>
    <t>Date:</t>
  </si>
  <si>
    <t>March 23, 2024</t>
  </si>
  <si>
    <t>Lake: Cypress Springs</t>
  </si>
  <si>
    <t>March 24, 2024</t>
  </si>
  <si>
    <t>Lake:  Bob Sandlin</t>
  </si>
  <si>
    <t># Fish</t>
  </si>
  <si>
    <t>Day 1</t>
  </si>
  <si>
    <t>Day2</t>
  </si>
  <si>
    <t>Entries</t>
  </si>
  <si>
    <t>Pd?</t>
  </si>
  <si>
    <t>Check in</t>
  </si>
  <si>
    <t>Name</t>
  </si>
  <si>
    <t>Big
Bass</t>
  </si>
  <si>
    <t># Dead</t>
  </si>
  <si>
    <t>Gross Weight</t>
  </si>
  <si>
    <t>Penalty</t>
  </si>
  <si>
    <t>Day 1
Ttl Weight</t>
  </si>
  <si>
    <t>Day 2
Ttl Weight</t>
  </si>
  <si>
    <t>Overall Weight</t>
  </si>
  <si>
    <t>Place</t>
  </si>
  <si>
    <t>Points</t>
  </si>
  <si>
    <t>BB</t>
  </si>
  <si>
    <t>Pay out</t>
  </si>
  <si>
    <r>
      <t xml:space="preserve">Steve Sullivan, </t>
    </r>
    <r>
      <rPr>
        <b/>
        <sz val="14"/>
        <rFont val="Arial"/>
        <family val="2"/>
      </rPr>
      <t>Danny Ray</t>
    </r>
  </si>
  <si>
    <t>Steve Treece</t>
  </si>
  <si>
    <t>Dan Allen, Lucas Jenson</t>
  </si>
  <si>
    <t>Jim Young, Kyle Sandlin</t>
  </si>
  <si>
    <t>Mike Wood, Keith Prazak</t>
  </si>
  <si>
    <t>Todd Staton, Wayne Christian</t>
  </si>
  <si>
    <t>Bo Rhodes, Fred Lockhart</t>
  </si>
  <si>
    <t>Mike Scharf, Darrell Carson</t>
  </si>
  <si>
    <t>Steve Black</t>
  </si>
  <si>
    <t>Beau Cook, Dave Howe</t>
  </si>
  <si>
    <t>Yancy Franklin</t>
  </si>
  <si>
    <t>Bob Aldert, Jeremy Aldert</t>
  </si>
  <si>
    <t>Joey Bryant, Alex Bryant</t>
  </si>
  <si>
    <t>Zach McMahon</t>
  </si>
  <si>
    <t>Dave Egge</t>
  </si>
  <si>
    <t>Greg Pope</t>
  </si>
  <si>
    <t>Bob LaPenna, Joey Hubble</t>
  </si>
  <si>
    <t>5</t>
  </si>
  <si>
    <t xml:space="preserve">Cameron Aldert </t>
  </si>
  <si>
    <t>Kirk Durossette, Jenny D</t>
  </si>
  <si>
    <t>Total Collected</t>
  </si>
  <si>
    <t>Total Stringer</t>
  </si>
  <si>
    <t>Average Sack Weight Day 1</t>
  </si>
  <si>
    <t>Total Stringer/BBs</t>
  </si>
  <si>
    <t>Average Sack Weight Day 2</t>
  </si>
  <si>
    <t>Saturday BB</t>
  </si>
  <si>
    <t>Average Sack 2-Day</t>
  </si>
  <si>
    <t>Tournament BB</t>
  </si>
  <si>
    <t>Avg Fish Size Day 1</t>
  </si>
  <si>
    <t>Total Club</t>
  </si>
  <si>
    <t>Avg Fish Size Day 2</t>
  </si>
  <si>
    <t xml:space="preserve">Total </t>
  </si>
  <si>
    <t># Fish caught Day 1</t>
  </si>
  <si>
    <t># Fish caught Day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</si>
</sst>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b/>
      <i/>
      <sz val="14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4"/>
      <color theme="1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4" fillId="0" borderId="0" xfId="1" applyFont="1"/>
    <xf numFmtId="16" fontId="4" fillId="0" borderId="0" xfId="0" quotePrefix="1" applyNumberFormat="1" applyFont="1"/>
    <xf numFmtId="0" fontId="4" fillId="0" borderId="0" xfId="0" applyFont="1" applyAlignment="1">
      <alignment horizontal="left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left" wrapText="1"/>
    </xf>
    <xf numFmtId="0" fontId="6" fillId="0" borderId="0" xfId="0" applyFont="1"/>
    <xf numFmtId="16" fontId="4" fillId="0" borderId="0" xfId="1" applyNumberFormat="1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5" fillId="0" borderId="0" xfId="1" applyFont="1"/>
    <xf numFmtId="0" fontId="7" fillId="0" borderId="0" xfId="0" applyFont="1" applyAlignment="1">
      <alignment horizontal="center"/>
    </xf>
    <xf numFmtId="0" fontId="5" fillId="0" borderId="1" xfId="1" applyFont="1" applyBorder="1"/>
    <xf numFmtId="0" fontId="5" fillId="0" borderId="1" xfId="1" applyFont="1" applyBorder="1" applyAlignment="1">
      <alignment horizontal="left"/>
    </xf>
    <xf numFmtId="0" fontId="8" fillId="2" borderId="1" xfId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 wrapText="1"/>
    </xf>
    <xf numFmtId="0" fontId="5" fillId="0" borderId="1" xfId="1" applyFont="1" applyBorder="1" applyAlignment="1">
      <alignment wrapText="1"/>
    </xf>
    <xf numFmtId="0" fontId="2" fillId="0" borderId="1" xfId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/>
    </xf>
    <xf numFmtId="2" fontId="6" fillId="0" borderId="1" xfId="1" applyNumberFormat="1" applyFont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/>
    </xf>
    <xf numFmtId="164" fontId="6" fillId="0" borderId="1" xfId="1" applyNumberFormat="1" applyFont="1" applyBorder="1" applyAlignment="1">
      <alignment horizontal="right"/>
    </xf>
    <xf numFmtId="164" fontId="5" fillId="0" borderId="1" xfId="1" applyNumberFormat="1" applyFont="1" applyBorder="1"/>
    <xf numFmtId="1" fontId="3" fillId="0" borderId="0" xfId="0" applyNumberFormat="1" applyFont="1" applyAlignment="1">
      <alignment horizontal="right" vertical="center"/>
    </xf>
    <xf numFmtId="2" fontId="3" fillId="0" borderId="0" xfId="0" applyNumberFormat="1" applyFont="1" applyAlignment="1">
      <alignment horizontal="center" vertical="center"/>
    </xf>
    <xf numFmtId="0" fontId="6" fillId="4" borderId="1" xfId="1" applyFont="1" applyFill="1" applyBorder="1" applyAlignment="1">
      <alignment horizontal="left"/>
    </xf>
    <xf numFmtId="164" fontId="6" fillId="0" borderId="1" xfId="1" applyNumberFormat="1" applyFont="1" applyBorder="1"/>
    <xf numFmtId="0" fontId="6" fillId="5" borderId="1" xfId="1" applyFont="1" applyFill="1" applyBorder="1" applyAlignment="1">
      <alignment horizontal="center" vertical="center"/>
    </xf>
    <xf numFmtId="4" fontId="5" fillId="0" borderId="1" xfId="1" applyNumberFormat="1" applyFont="1" applyBorder="1"/>
    <xf numFmtId="2" fontId="6" fillId="0" borderId="1" xfId="1" applyNumberFormat="1" applyFont="1" applyBorder="1" applyAlignment="1">
      <alignment horizontal="right"/>
    </xf>
    <xf numFmtId="164" fontId="5" fillId="0" borderId="1" xfId="0" applyNumberFormat="1" applyFont="1" applyBorder="1"/>
    <xf numFmtId="4" fontId="6" fillId="0" borderId="1" xfId="1" applyNumberFormat="1" applyFont="1" applyBorder="1"/>
    <xf numFmtId="0" fontId="6" fillId="0" borderId="1" xfId="1" quotePrefix="1" applyFont="1" applyBorder="1" applyAlignment="1">
      <alignment horizontal="center" vertical="center"/>
    </xf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6" fillId="0" borderId="0" xfId="0" applyFont="1" applyAlignment="1">
      <alignment wrapText="1"/>
    </xf>
    <xf numFmtId="1" fontId="0" fillId="0" borderId="0" xfId="0" applyNumberFormat="1"/>
    <xf numFmtId="0" fontId="2" fillId="0" borderId="0" xfId="0" applyFont="1" applyAlignment="1">
      <alignment horizontal="left"/>
    </xf>
    <xf numFmtId="164" fontId="2" fillId="0" borderId="0" xfId="0" applyNumberFormat="1" applyFont="1"/>
    <xf numFmtId="0" fontId="2" fillId="0" borderId="0" xfId="0" applyFont="1" applyAlignment="1">
      <alignment horizontal="left"/>
    </xf>
    <xf numFmtId="164" fontId="6" fillId="0" borderId="0" xfId="0" applyNumberFormat="1" applyFont="1"/>
    <xf numFmtId="2" fontId="6" fillId="0" borderId="0" xfId="0" applyNumberFormat="1" applyFont="1" applyAlignment="1">
      <alignment horizontal="center" vertical="center"/>
    </xf>
    <xf numFmtId="2" fontId="2" fillId="0" borderId="0" xfId="0" applyNumberFormat="1" applyFont="1"/>
    <xf numFmtId="2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left"/>
    </xf>
    <xf numFmtId="0" fontId="2" fillId="0" borderId="0" xfId="0" applyFont="1"/>
    <xf numFmtId="1" fontId="2" fillId="0" borderId="0" xfId="0" applyNumberFormat="1" applyFont="1"/>
    <xf numFmtId="0" fontId="9" fillId="0" borderId="0" xfId="0" applyFont="1"/>
    <xf numFmtId="0" fontId="0" fillId="0" borderId="0" xfId="0" applyAlignment="1">
      <alignment horizontal="left"/>
    </xf>
  </cellXfs>
  <cellStyles count="2">
    <cellStyle name="Normal" xfId="0" builtinId="0"/>
    <cellStyle name="Normal 3" xfId="1" xr:uid="{5E7ECFEE-D491-4750-877C-F224AC4BCF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F70D7-40C8-4D20-8483-D99F7E8759F2}">
  <dimension ref="A1:X34"/>
  <sheetViews>
    <sheetView tabSelected="1" workbookViewId="0">
      <selection sqref="A1:S1"/>
    </sheetView>
  </sheetViews>
  <sheetFormatPr defaultColWidth="8" defaultRowHeight="14.25"/>
  <cols>
    <col min="1" max="1" width="7.5" customWidth="1"/>
    <col min="2" max="2" width="8.375" customWidth="1"/>
    <col min="3" max="3" width="33.625" style="57" customWidth="1"/>
    <col min="4" max="4" width="12" customWidth="1"/>
    <col min="5" max="5" width="7.375" customWidth="1"/>
    <col min="6" max="6" width="14.625" customWidth="1"/>
    <col min="7" max="7" width="12" customWidth="1"/>
    <col min="8" max="8" width="12.375" customWidth="1"/>
    <col min="9" max="9" width="8.25" customWidth="1"/>
    <col min="10" max="10" width="7" customWidth="1"/>
    <col min="11" max="11" width="9.125" customWidth="1"/>
    <col min="12" max="12" width="9.625" customWidth="1"/>
    <col min="13" max="13" width="12.625" customWidth="1"/>
    <col min="14" max="14" width="11.375" customWidth="1"/>
    <col min="15" max="15" width="7.625" customWidth="1"/>
    <col min="16" max="16" width="8.375" customWidth="1"/>
    <col min="17" max="17" width="5.625" customWidth="1"/>
    <col min="18" max="18" width="13.625" customWidth="1"/>
    <col min="19" max="19" width="10.125" customWidth="1"/>
    <col min="20" max="20" width="2.625" customWidth="1"/>
    <col min="21" max="21" width="2.75" customWidth="1"/>
  </cols>
  <sheetData>
    <row r="1" spans="1:24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4" ht="15">
      <c r="A2" s="2"/>
      <c r="B2" s="2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4"/>
      <c r="Q2" s="4"/>
      <c r="R2" s="2"/>
      <c r="S2" s="2"/>
    </row>
    <row r="3" spans="1:24" ht="15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24" ht="19.5" thickBot="1">
      <c r="A4" s="5" t="s">
        <v>1</v>
      </c>
      <c r="B4" s="6" t="s">
        <v>2</v>
      </c>
      <c r="C4" s="7"/>
      <c r="D4" s="5" t="s">
        <v>3</v>
      </c>
      <c r="E4" s="5"/>
      <c r="F4" s="8"/>
      <c r="G4" s="9"/>
      <c r="H4" s="10"/>
      <c r="I4" s="11" t="s">
        <v>1</v>
      </c>
      <c r="J4" s="12" t="s">
        <v>4</v>
      </c>
      <c r="K4" s="10"/>
      <c r="L4" s="10"/>
      <c r="M4" s="13" t="s">
        <v>5</v>
      </c>
      <c r="N4" s="8"/>
      <c r="O4" s="9"/>
      <c r="P4" s="14"/>
      <c r="Q4" s="14"/>
      <c r="R4" s="14"/>
      <c r="S4" s="14"/>
      <c r="T4" s="15" t="s">
        <v>6</v>
      </c>
      <c r="U4" s="15"/>
    </row>
    <row r="5" spans="1:24" ht="18.75" thickBot="1">
      <c r="A5" s="16"/>
      <c r="B5" s="16"/>
      <c r="C5" s="17"/>
      <c r="D5" s="18" t="s">
        <v>7</v>
      </c>
      <c r="E5" s="18"/>
      <c r="F5" s="18"/>
      <c r="G5" s="18"/>
      <c r="H5" s="18"/>
      <c r="I5" s="19" t="s">
        <v>8</v>
      </c>
      <c r="J5" s="19"/>
      <c r="K5" s="19"/>
      <c r="L5" s="19"/>
      <c r="M5" s="19"/>
      <c r="N5" s="19"/>
      <c r="O5" s="20"/>
      <c r="P5" s="16"/>
      <c r="Q5" s="16"/>
      <c r="R5" s="16"/>
      <c r="S5" s="21" t="s">
        <v>9</v>
      </c>
      <c r="T5" s="22"/>
    </row>
    <row r="6" spans="1:24" ht="54.75" thickBot="1">
      <c r="A6" s="21" t="s">
        <v>10</v>
      </c>
      <c r="B6" s="21" t="s">
        <v>11</v>
      </c>
      <c r="C6" s="23" t="s">
        <v>12</v>
      </c>
      <c r="D6" s="21" t="s">
        <v>13</v>
      </c>
      <c r="E6" s="21" t="s">
        <v>14</v>
      </c>
      <c r="F6" s="21" t="s">
        <v>15</v>
      </c>
      <c r="G6" s="24" t="s">
        <v>16</v>
      </c>
      <c r="H6" s="21" t="s">
        <v>17</v>
      </c>
      <c r="I6" s="21" t="s">
        <v>13</v>
      </c>
      <c r="J6" s="21" t="s">
        <v>14</v>
      </c>
      <c r="K6" s="21" t="s">
        <v>15</v>
      </c>
      <c r="L6" s="21" t="s">
        <v>16</v>
      </c>
      <c r="M6" s="21" t="s">
        <v>18</v>
      </c>
      <c r="N6" s="21" t="s">
        <v>19</v>
      </c>
      <c r="O6" s="21" t="s">
        <v>20</v>
      </c>
      <c r="P6" s="21" t="s">
        <v>21</v>
      </c>
      <c r="Q6" s="21" t="s">
        <v>22</v>
      </c>
      <c r="R6" s="21" t="s">
        <v>23</v>
      </c>
      <c r="S6" s="21">
        <f>SUM(A7:A25)/35</f>
        <v>30</v>
      </c>
    </row>
    <row r="7" spans="1:24" ht="18.75" thickBot="1">
      <c r="A7" s="25">
        <v>70</v>
      </c>
      <c r="B7" s="25"/>
      <c r="C7" s="26" t="s">
        <v>24</v>
      </c>
      <c r="D7" s="25">
        <v>5.13</v>
      </c>
      <c r="E7" s="25"/>
      <c r="F7" s="27">
        <v>13.54</v>
      </c>
      <c r="G7" s="27">
        <f t="shared" ref="G7:G25" si="0">E7*0.5</f>
        <v>0</v>
      </c>
      <c r="H7" s="27">
        <f t="shared" ref="H7:H25" si="1">F7-G7</f>
        <v>13.54</v>
      </c>
      <c r="I7" s="28">
        <v>8.5</v>
      </c>
      <c r="J7" s="25"/>
      <c r="K7" s="27"/>
      <c r="L7" s="25">
        <f t="shared" ref="L7:L25" si="2">J7*0.5</f>
        <v>0</v>
      </c>
      <c r="M7" s="27">
        <v>12.65</v>
      </c>
      <c r="N7" s="27">
        <f t="shared" ref="N7:N25" si="3">H7+M7</f>
        <v>26.189999999999998</v>
      </c>
      <c r="O7" s="25">
        <v>1</v>
      </c>
      <c r="P7" s="29">
        <v>100</v>
      </c>
      <c r="Q7" s="16">
        <v>4</v>
      </c>
      <c r="R7" s="30">
        <f>IF(S6&lt;8,S6*20*1,IF(S6&lt;15,S6*20*0.7,IF(S6&lt;22,S6*20*0.55,IF(S6&lt;29,S6*20*0.45,IF(S6&lt;36,S6*20*0.4,IF(S6&lt;43,S6*20*0.38))))))</f>
        <v>240</v>
      </c>
      <c r="S7" s="31">
        <f>S6*5</f>
        <v>150</v>
      </c>
      <c r="T7" s="32">
        <v>3</v>
      </c>
      <c r="U7" s="32">
        <v>3</v>
      </c>
      <c r="V7" s="33"/>
      <c r="W7" s="33"/>
      <c r="X7" s="33"/>
    </row>
    <row r="8" spans="1:24" ht="18.75" thickBot="1">
      <c r="A8" s="25">
        <v>35</v>
      </c>
      <c r="B8" s="25"/>
      <c r="C8" s="23" t="s">
        <v>25</v>
      </c>
      <c r="D8" s="28">
        <v>5.45</v>
      </c>
      <c r="E8" s="25"/>
      <c r="F8" s="27">
        <v>10.84</v>
      </c>
      <c r="G8" s="27">
        <f t="shared" si="0"/>
        <v>0</v>
      </c>
      <c r="H8" s="27">
        <f t="shared" si="1"/>
        <v>10.84</v>
      </c>
      <c r="I8" s="25"/>
      <c r="J8" s="25"/>
      <c r="K8" s="27"/>
      <c r="L8" s="25">
        <f t="shared" si="2"/>
        <v>0</v>
      </c>
      <c r="M8" s="27">
        <v>9.3699999999999992</v>
      </c>
      <c r="N8" s="27">
        <f t="shared" si="3"/>
        <v>20.21</v>
      </c>
      <c r="O8" s="25">
        <v>2</v>
      </c>
      <c r="P8" s="25">
        <v>99</v>
      </c>
      <c r="Q8" s="16"/>
      <c r="R8" s="30">
        <f>IF(S6&lt;8, S6*20*0, IF(S6&lt;15,S6*20*0.3, IF(S6&lt;22, S6*20*0.3, IF(S6 &lt;29, S6*20*0.27, IF(S6&lt;36,S6*20*0.25,IF(S6&lt;43,S6*20*0.22))))))</f>
        <v>150</v>
      </c>
      <c r="S8" s="31">
        <f>S6*5</f>
        <v>150</v>
      </c>
      <c r="T8" s="2">
        <v>3</v>
      </c>
      <c r="U8" s="2">
        <v>3</v>
      </c>
    </row>
    <row r="9" spans="1:24" ht="18.75" thickBot="1">
      <c r="A9" s="25">
        <v>70</v>
      </c>
      <c r="B9" s="25"/>
      <c r="C9" s="34" t="s">
        <v>26</v>
      </c>
      <c r="D9" s="25">
        <v>3.85</v>
      </c>
      <c r="E9" s="25"/>
      <c r="F9" s="27">
        <v>11.39</v>
      </c>
      <c r="G9" s="27">
        <f t="shared" si="0"/>
        <v>0</v>
      </c>
      <c r="H9" s="27">
        <f t="shared" si="1"/>
        <v>11.39</v>
      </c>
      <c r="I9" s="25"/>
      <c r="J9" s="25"/>
      <c r="K9" s="27"/>
      <c r="L9" s="25">
        <f t="shared" si="2"/>
        <v>0</v>
      </c>
      <c r="M9" s="27">
        <v>7.14</v>
      </c>
      <c r="N9" s="27">
        <f t="shared" si="3"/>
        <v>18.53</v>
      </c>
      <c r="O9" s="25">
        <v>3</v>
      </c>
      <c r="P9" s="25">
        <v>98</v>
      </c>
      <c r="Q9" s="25"/>
      <c r="R9" s="31">
        <f>IF(S6&lt;8, S6*20*0, IF(S6&lt;15,S6*20*0, IF(S6&lt;22, S6*20*0.15, IF(S6 &lt;29, S6*20*0.17, IF(S6&lt;36,S6*20*0.14,IF(S6&lt;43,S6*20*0.13))))))</f>
        <v>84.000000000000014</v>
      </c>
      <c r="S9" s="35"/>
      <c r="T9" s="2">
        <v>3</v>
      </c>
      <c r="U9" s="2">
        <v>3</v>
      </c>
    </row>
    <row r="10" spans="1:24" ht="18.75" thickBot="1">
      <c r="A10" s="25">
        <v>70</v>
      </c>
      <c r="B10" s="25"/>
      <c r="C10" s="26" t="s">
        <v>27</v>
      </c>
      <c r="D10" s="25">
        <v>5.16</v>
      </c>
      <c r="E10" s="25"/>
      <c r="F10" s="27">
        <v>10.93</v>
      </c>
      <c r="G10" s="27">
        <f t="shared" si="0"/>
        <v>0</v>
      </c>
      <c r="H10" s="27">
        <f t="shared" si="1"/>
        <v>10.93</v>
      </c>
      <c r="I10" s="25"/>
      <c r="J10" s="25"/>
      <c r="K10" s="27"/>
      <c r="L10" s="25">
        <f t="shared" si="2"/>
        <v>0</v>
      </c>
      <c r="M10" s="27">
        <v>6.6</v>
      </c>
      <c r="N10" s="27">
        <f t="shared" si="3"/>
        <v>17.53</v>
      </c>
      <c r="O10" s="25">
        <v>4</v>
      </c>
      <c r="P10" s="25">
        <v>97</v>
      </c>
      <c r="Q10" s="16"/>
      <c r="R10" s="30">
        <f>IF(S6&lt;8, S6*20*0, IF(S6&lt;15,S6*20*0, IF(S6&lt;22, S6*20*0, IF(S6 &lt;29, S6*20*0.11, IF(S6&lt;36,S6*20*0.12,IF(S6&lt;43,S6*20*0.11))))))</f>
        <v>72</v>
      </c>
      <c r="S10" s="31"/>
      <c r="T10" s="2">
        <v>3</v>
      </c>
      <c r="U10" s="2">
        <v>3</v>
      </c>
    </row>
    <row r="11" spans="1:24" ht="18.75" thickBot="1">
      <c r="A11" s="25">
        <v>70</v>
      </c>
      <c r="B11" s="25"/>
      <c r="C11" s="26" t="s">
        <v>28</v>
      </c>
      <c r="D11" s="36">
        <v>3.97</v>
      </c>
      <c r="E11" s="25"/>
      <c r="F11" s="27">
        <v>11.21</v>
      </c>
      <c r="G11" s="27">
        <f t="shared" si="0"/>
        <v>0</v>
      </c>
      <c r="H11" s="27">
        <f t="shared" si="1"/>
        <v>11.21</v>
      </c>
      <c r="I11" s="25"/>
      <c r="J11" s="25"/>
      <c r="K11" s="27"/>
      <c r="L11" s="25">
        <f t="shared" si="2"/>
        <v>0</v>
      </c>
      <c r="M11" s="27">
        <v>6.29</v>
      </c>
      <c r="N11" s="27">
        <f t="shared" si="3"/>
        <v>17.5</v>
      </c>
      <c r="O11" s="25"/>
      <c r="P11" s="29">
        <v>96</v>
      </c>
      <c r="Q11" s="16"/>
      <c r="R11" s="30">
        <f>IF(S6&lt;8, S6*20*0, IF(S6&lt;15,S6*20*0, IF(S6&lt;22, S6*20*0, IF(S6 &lt;29, S6*20*0.11, IF(S6&lt;36,S6*20*0.09,IF(S6&lt;43,S6*20*0.11))))))</f>
        <v>54</v>
      </c>
      <c r="S11" s="31"/>
      <c r="T11" s="2">
        <v>3</v>
      </c>
      <c r="U11" s="2">
        <v>3</v>
      </c>
    </row>
    <row r="12" spans="1:24" ht="18.75" thickBot="1">
      <c r="A12" s="25">
        <v>70</v>
      </c>
      <c r="B12" s="25"/>
      <c r="C12" s="34" t="s">
        <v>29</v>
      </c>
      <c r="D12" s="27">
        <v>5.07</v>
      </c>
      <c r="E12" s="25"/>
      <c r="F12" s="27">
        <v>11.49</v>
      </c>
      <c r="G12" s="27">
        <f t="shared" si="0"/>
        <v>0</v>
      </c>
      <c r="H12" s="27">
        <f t="shared" si="1"/>
        <v>11.49</v>
      </c>
      <c r="I12" s="25"/>
      <c r="J12" s="25"/>
      <c r="K12" s="27"/>
      <c r="L12" s="25">
        <f t="shared" si="2"/>
        <v>0</v>
      </c>
      <c r="M12" s="27">
        <v>3.65</v>
      </c>
      <c r="N12" s="27">
        <f t="shared" si="3"/>
        <v>15.14</v>
      </c>
      <c r="O12" s="25"/>
      <c r="P12" s="25">
        <v>95</v>
      </c>
      <c r="Q12" s="16"/>
      <c r="R12" s="30"/>
      <c r="S12" s="37"/>
      <c r="T12" s="2">
        <v>3</v>
      </c>
      <c r="U12" s="2">
        <v>3</v>
      </c>
    </row>
    <row r="13" spans="1:24" ht="18.75" thickBot="1">
      <c r="A13" s="25">
        <v>70</v>
      </c>
      <c r="B13" s="25"/>
      <c r="C13" s="26" t="s">
        <v>30</v>
      </c>
      <c r="D13" s="36"/>
      <c r="E13" s="25"/>
      <c r="F13" s="27">
        <v>7.68</v>
      </c>
      <c r="G13" s="27">
        <f t="shared" si="0"/>
        <v>0</v>
      </c>
      <c r="H13" s="27">
        <f t="shared" si="1"/>
        <v>7.68</v>
      </c>
      <c r="I13" s="25"/>
      <c r="J13" s="25"/>
      <c r="K13" s="27"/>
      <c r="L13" s="25">
        <f t="shared" si="2"/>
        <v>0</v>
      </c>
      <c r="M13" s="27">
        <v>7.33</v>
      </c>
      <c r="N13" s="27">
        <f t="shared" si="3"/>
        <v>15.01</v>
      </c>
      <c r="O13" s="25"/>
      <c r="P13" s="25">
        <v>94</v>
      </c>
      <c r="Q13" s="16"/>
      <c r="R13" s="38"/>
      <c r="S13" s="37"/>
      <c r="T13" s="2">
        <v>3</v>
      </c>
      <c r="U13" s="2">
        <v>3</v>
      </c>
    </row>
    <row r="14" spans="1:24" ht="18.75" thickBot="1">
      <c r="A14" s="25">
        <v>70</v>
      </c>
      <c r="B14" s="25"/>
      <c r="C14" s="26" t="s">
        <v>31</v>
      </c>
      <c r="D14" s="25">
        <v>5.09</v>
      </c>
      <c r="E14" s="25"/>
      <c r="F14" s="27">
        <v>10.33</v>
      </c>
      <c r="G14" s="27">
        <f t="shared" si="0"/>
        <v>0</v>
      </c>
      <c r="H14" s="27">
        <f t="shared" si="1"/>
        <v>10.33</v>
      </c>
      <c r="I14" s="25"/>
      <c r="J14" s="25"/>
      <c r="K14" s="27">
        <v>4.58</v>
      </c>
      <c r="L14" s="25">
        <f t="shared" si="2"/>
        <v>0</v>
      </c>
      <c r="M14" s="27">
        <f>K14-L14</f>
        <v>4.58</v>
      </c>
      <c r="N14" s="27">
        <f t="shared" si="3"/>
        <v>14.91</v>
      </c>
      <c r="O14" s="25"/>
      <c r="P14" s="25">
        <v>93</v>
      </c>
      <c r="Q14" s="16"/>
      <c r="R14" s="38"/>
      <c r="S14" s="37"/>
      <c r="T14" s="2">
        <v>3</v>
      </c>
      <c r="U14" s="2">
        <v>3</v>
      </c>
    </row>
    <row r="15" spans="1:24" ht="18.75" thickBot="1">
      <c r="A15" s="25">
        <v>35</v>
      </c>
      <c r="B15" s="25"/>
      <c r="C15" s="26" t="s">
        <v>32</v>
      </c>
      <c r="D15" s="25"/>
      <c r="E15" s="25"/>
      <c r="F15" s="27">
        <v>8.32</v>
      </c>
      <c r="G15" s="27">
        <f t="shared" si="0"/>
        <v>0</v>
      </c>
      <c r="H15" s="27">
        <f t="shared" si="1"/>
        <v>8.32</v>
      </c>
      <c r="I15" s="25"/>
      <c r="J15" s="25"/>
      <c r="K15" s="27"/>
      <c r="L15" s="25">
        <f t="shared" si="2"/>
        <v>0</v>
      </c>
      <c r="M15" s="27">
        <v>5.76</v>
      </c>
      <c r="N15" s="27">
        <f t="shared" si="3"/>
        <v>14.08</v>
      </c>
      <c r="O15" s="25"/>
      <c r="P15" s="29">
        <v>92</v>
      </c>
      <c r="Q15" s="16"/>
      <c r="R15" s="39"/>
      <c r="S15" s="40"/>
      <c r="T15" s="2">
        <v>3</v>
      </c>
      <c r="U15" s="2">
        <v>3</v>
      </c>
    </row>
    <row r="16" spans="1:24" ht="18.75" thickBot="1">
      <c r="A16" s="25">
        <v>70</v>
      </c>
      <c r="B16" s="25"/>
      <c r="C16" s="26" t="s">
        <v>33</v>
      </c>
      <c r="D16" s="36"/>
      <c r="E16" s="25"/>
      <c r="F16" s="27">
        <v>6.5</v>
      </c>
      <c r="G16" s="27">
        <f t="shared" si="0"/>
        <v>0</v>
      </c>
      <c r="H16" s="27">
        <f t="shared" si="1"/>
        <v>6.5</v>
      </c>
      <c r="I16" s="25"/>
      <c r="J16" s="25"/>
      <c r="K16" s="27"/>
      <c r="L16" s="25">
        <f t="shared" si="2"/>
        <v>0</v>
      </c>
      <c r="M16" s="27">
        <v>7.25</v>
      </c>
      <c r="N16" s="27">
        <f t="shared" si="3"/>
        <v>13.75</v>
      </c>
      <c r="O16" s="25"/>
      <c r="P16" s="25">
        <v>91</v>
      </c>
      <c r="Q16" s="16"/>
      <c r="R16" s="38"/>
      <c r="S16" s="37"/>
      <c r="T16" s="2">
        <v>3</v>
      </c>
      <c r="U16" s="2">
        <v>3</v>
      </c>
    </row>
    <row r="17" spans="1:21" ht="18.75" thickBot="1">
      <c r="A17" s="25">
        <v>35</v>
      </c>
      <c r="B17" s="25"/>
      <c r="C17" s="26" t="s">
        <v>34</v>
      </c>
      <c r="D17" s="25"/>
      <c r="E17" s="25"/>
      <c r="F17" s="27">
        <v>5.95</v>
      </c>
      <c r="G17" s="27">
        <f t="shared" si="0"/>
        <v>0</v>
      </c>
      <c r="H17" s="27">
        <f t="shared" si="1"/>
        <v>5.95</v>
      </c>
      <c r="I17" s="25"/>
      <c r="J17" s="25"/>
      <c r="K17" s="27"/>
      <c r="L17" s="25">
        <f t="shared" si="2"/>
        <v>0</v>
      </c>
      <c r="M17" s="27">
        <v>7.45</v>
      </c>
      <c r="N17" s="27">
        <f t="shared" si="3"/>
        <v>13.4</v>
      </c>
      <c r="O17" s="25"/>
      <c r="P17" s="25">
        <v>90</v>
      </c>
      <c r="Q17" s="16"/>
      <c r="R17" s="38"/>
      <c r="S17" s="37"/>
      <c r="T17" s="2">
        <v>3</v>
      </c>
      <c r="U17" s="2">
        <v>3</v>
      </c>
    </row>
    <row r="18" spans="1:21" ht="18.75" thickBot="1">
      <c r="A18" s="41">
        <v>70</v>
      </c>
      <c r="B18" s="25"/>
      <c r="C18" s="26" t="s">
        <v>35</v>
      </c>
      <c r="D18" s="36">
        <v>2.82</v>
      </c>
      <c r="E18" s="25"/>
      <c r="F18" s="27">
        <v>5.92</v>
      </c>
      <c r="G18" s="27">
        <f t="shared" si="0"/>
        <v>0</v>
      </c>
      <c r="H18" s="27">
        <f t="shared" si="1"/>
        <v>5.92</v>
      </c>
      <c r="I18" s="25"/>
      <c r="J18" s="25"/>
      <c r="K18" s="27"/>
      <c r="L18" s="25">
        <f t="shared" si="2"/>
        <v>0</v>
      </c>
      <c r="M18" s="27">
        <v>6.6</v>
      </c>
      <c r="N18" s="27">
        <f t="shared" si="3"/>
        <v>12.52</v>
      </c>
      <c r="O18" s="25"/>
      <c r="P18" s="25">
        <v>89</v>
      </c>
      <c r="Q18" s="16"/>
      <c r="R18" s="31"/>
      <c r="S18" s="35"/>
      <c r="T18" s="2">
        <v>3</v>
      </c>
      <c r="U18" s="2">
        <v>3</v>
      </c>
    </row>
    <row r="19" spans="1:21" ht="18.75" thickBot="1">
      <c r="A19" s="25">
        <v>70</v>
      </c>
      <c r="B19" s="25"/>
      <c r="C19" s="26" t="s">
        <v>36</v>
      </c>
      <c r="D19" s="36"/>
      <c r="E19" s="25"/>
      <c r="F19" s="27">
        <v>5.21</v>
      </c>
      <c r="G19" s="27">
        <f t="shared" si="0"/>
        <v>0</v>
      </c>
      <c r="H19" s="27">
        <f t="shared" si="1"/>
        <v>5.21</v>
      </c>
      <c r="I19" s="25"/>
      <c r="J19" s="25"/>
      <c r="K19" s="27"/>
      <c r="L19" s="25">
        <f t="shared" si="2"/>
        <v>0</v>
      </c>
      <c r="M19" s="27">
        <v>7.23</v>
      </c>
      <c r="N19" s="27">
        <f t="shared" si="3"/>
        <v>12.440000000000001</v>
      </c>
      <c r="O19" s="25"/>
      <c r="P19" s="29">
        <v>88</v>
      </c>
      <c r="Q19" s="16"/>
      <c r="R19" s="39"/>
      <c r="S19" s="37"/>
      <c r="T19" s="2">
        <v>3</v>
      </c>
      <c r="U19" s="2">
        <v>3</v>
      </c>
    </row>
    <row r="20" spans="1:21" ht="18.75" thickBot="1">
      <c r="A20" s="25">
        <v>35</v>
      </c>
      <c r="B20" s="25"/>
      <c r="C20" s="26" t="s">
        <v>37</v>
      </c>
      <c r="D20" s="36"/>
      <c r="E20" s="25"/>
      <c r="F20" s="27">
        <v>6.98</v>
      </c>
      <c r="G20" s="27">
        <f t="shared" si="0"/>
        <v>0</v>
      </c>
      <c r="H20" s="27">
        <f t="shared" si="1"/>
        <v>6.98</v>
      </c>
      <c r="I20" s="25"/>
      <c r="J20" s="25"/>
      <c r="K20" s="27">
        <v>5.0999999999999996</v>
      </c>
      <c r="L20" s="25">
        <f t="shared" si="2"/>
        <v>0</v>
      </c>
      <c r="M20" s="27">
        <f>K20-L20</f>
        <v>5.0999999999999996</v>
      </c>
      <c r="N20" s="27">
        <f t="shared" si="3"/>
        <v>12.08</v>
      </c>
      <c r="O20" s="25"/>
      <c r="P20" s="25">
        <v>87</v>
      </c>
      <c r="Q20" s="16"/>
      <c r="R20" s="38"/>
      <c r="S20" s="37"/>
      <c r="T20" s="2">
        <v>3</v>
      </c>
      <c r="U20" s="2">
        <v>3</v>
      </c>
    </row>
    <row r="21" spans="1:21" ht="18.75" thickBot="1">
      <c r="A21" s="25">
        <v>35</v>
      </c>
      <c r="B21" s="25"/>
      <c r="C21" s="26" t="s">
        <v>38</v>
      </c>
      <c r="D21" s="25"/>
      <c r="E21" s="25"/>
      <c r="F21" s="27">
        <v>5.8</v>
      </c>
      <c r="G21" s="27">
        <f t="shared" si="0"/>
        <v>0</v>
      </c>
      <c r="H21" s="27">
        <f t="shared" si="1"/>
        <v>5.8</v>
      </c>
      <c r="I21" s="25"/>
      <c r="J21" s="25"/>
      <c r="K21" s="27"/>
      <c r="L21" s="25">
        <f t="shared" si="2"/>
        <v>0</v>
      </c>
      <c r="M21" s="27">
        <v>1.79</v>
      </c>
      <c r="N21" s="27">
        <f t="shared" si="3"/>
        <v>7.59</v>
      </c>
      <c r="O21" s="25"/>
      <c r="P21" s="25">
        <v>86</v>
      </c>
      <c r="Q21" s="16"/>
      <c r="R21" s="38"/>
      <c r="S21" s="37"/>
      <c r="T21" s="2">
        <v>2</v>
      </c>
      <c r="U21" s="2">
        <v>2</v>
      </c>
    </row>
    <row r="22" spans="1:21" ht="18.75" thickBot="1">
      <c r="A22" s="25">
        <v>35</v>
      </c>
      <c r="B22" s="25"/>
      <c r="C22" s="34" t="s">
        <v>39</v>
      </c>
      <c r="D22" s="25">
        <v>3.69</v>
      </c>
      <c r="E22" s="25"/>
      <c r="F22" s="27">
        <v>6.6</v>
      </c>
      <c r="G22" s="27">
        <f t="shared" si="0"/>
        <v>0</v>
      </c>
      <c r="H22" s="27">
        <f t="shared" si="1"/>
        <v>6.6</v>
      </c>
      <c r="I22" s="25"/>
      <c r="J22" s="25"/>
      <c r="K22" s="27"/>
      <c r="L22" s="25">
        <f t="shared" si="2"/>
        <v>0</v>
      </c>
      <c r="M22" s="27">
        <v>0</v>
      </c>
      <c r="N22" s="27">
        <f t="shared" si="3"/>
        <v>6.6</v>
      </c>
      <c r="O22" s="25"/>
      <c r="P22" s="25">
        <v>85</v>
      </c>
      <c r="Q22" s="16"/>
      <c r="R22" s="38"/>
      <c r="S22" s="37"/>
      <c r="T22" s="2">
        <v>3</v>
      </c>
      <c r="U22" s="2">
        <v>0</v>
      </c>
    </row>
    <row r="23" spans="1:21" ht="18.75" thickBot="1">
      <c r="A23" s="25">
        <v>70</v>
      </c>
      <c r="B23" s="25"/>
      <c r="C23" s="26" t="s">
        <v>40</v>
      </c>
      <c r="D23" s="36"/>
      <c r="E23" s="25"/>
      <c r="F23" s="27">
        <v>3.72</v>
      </c>
      <c r="G23" s="27">
        <f t="shared" si="0"/>
        <v>0</v>
      </c>
      <c r="H23" s="27">
        <f t="shared" si="1"/>
        <v>3.72</v>
      </c>
      <c r="I23" s="25"/>
      <c r="J23" s="25"/>
      <c r="K23" s="27"/>
      <c r="L23" s="25">
        <f t="shared" si="2"/>
        <v>0</v>
      </c>
      <c r="M23" s="27">
        <v>0</v>
      </c>
      <c r="N23" s="27">
        <f t="shared" si="3"/>
        <v>3.72</v>
      </c>
      <c r="O23" s="25"/>
      <c r="P23" s="25">
        <v>84</v>
      </c>
      <c r="Q23" s="16"/>
      <c r="R23" s="38"/>
      <c r="S23" s="37"/>
      <c r="T23" s="2">
        <v>1</v>
      </c>
      <c r="U23" s="2">
        <v>0</v>
      </c>
    </row>
    <row r="24" spans="1:21" ht="18.75" thickBot="1">
      <c r="A24" s="41" t="s">
        <v>41</v>
      </c>
      <c r="B24" s="25"/>
      <c r="C24" s="26" t="s">
        <v>42</v>
      </c>
      <c r="D24" s="24"/>
      <c r="E24" s="25"/>
      <c r="F24" s="27">
        <v>0.91</v>
      </c>
      <c r="G24" s="27">
        <f t="shared" si="0"/>
        <v>0</v>
      </c>
      <c r="H24" s="27">
        <f t="shared" si="1"/>
        <v>0.91</v>
      </c>
      <c r="I24" s="25"/>
      <c r="J24" s="25"/>
      <c r="K24" s="27"/>
      <c r="L24" s="25">
        <f t="shared" si="2"/>
        <v>0</v>
      </c>
      <c r="M24" s="27">
        <v>1.43</v>
      </c>
      <c r="N24" s="27">
        <f t="shared" si="3"/>
        <v>2.34</v>
      </c>
      <c r="O24" s="25"/>
      <c r="P24" s="25">
        <v>83</v>
      </c>
      <c r="Q24" s="16"/>
      <c r="R24" s="38"/>
      <c r="S24" s="37"/>
      <c r="T24" s="2">
        <v>2</v>
      </c>
      <c r="U24" s="2">
        <v>2</v>
      </c>
    </row>
    <row r="25" spans="1:21" ht="18.75" thickBot="1">
      <c r="A25" s="25">
        <v>70</v>
      </c>
      <c r="B25" s="25"/>
      <c r="C25" s="34" t="s">
        <v>43</v>
      </c>
      <c r="D25" s="25"/>
      <c r="E25" s="25"/>
      <c r="F25" s="27">
        <v>0</v>
      </c>
      <c r="G25" s="27">
        <f t="shared" si="0"/>
        <v>0</v>
      </c>
      <c r="H25" s="27">
        <f t="shared" si="1"/>
        <v>0</v>
      </c>
      <c r="I25" s="25"/>
      <c r="J25" s="25"/>
      <c r="K25" s="27"/>
      <c r="L25" s="25">
        <f t="shared" si="2"/>
        <v>0</v>
      </c>
      <c r="M25" s="27">
        <v>0</v>
      </c>
      <c r="N25" s="27">
        <f t="shared" si="3"/>
        <v>0</v>
      </c>
      <c r="O25" s="25"/>
      <c r="P25" s="25">
        <v>78</v>
      </c>
      <c r="Q25" s="16"/>
      <c r="R25" s="38"/>
      <c r="S25" s="37"/>
      <c r="T25" s="2">
        <v>0</v>
      </c>
      <c r="U25" s="2">
        <v>0</v>
      </c>
    </row>
    <row r="26" spans="1:21" ht="18">
      <c r="A26" s="42"/>
      <c r="B26" s="42"/>
      <c r="C26" s="43"/>
      <c r="D26" s="42"/>
      <c r="E26" s="42"/>
      <c r="F26" s="42"/>
      <c r="G26" s="42"/>
      <c r="H26" s="10"/>
      <c r="I26" s="10"/>
      <c r="J26" s="10"/>
      <c r="K26" s="10"/>
      <c r="L26" s="10"/>
      <c r="M26" s="10"/>
      <c r="N26" s="10"/>
      <c r="O26" s="10"/>
      <c r="P26" s="44"/>
      <c r="Q26" s="44"/>
      <c r="R26" s="10"/>
      <c r="S26" s="10"/>
      <c r="T26" s="45"/>
      <c r="U26" s="45"/>
    </row>
    <row r="27" spans="1:21" ht="18">
      <c r="A27" s="10"/>
      <c r="B27" s="10"/>
      <c r="C27" s="46" t="s">
        <v>44</v>
      </c>
      <c r="D27" s="47">
        <f>SUM(A7:A25)</f>
        <v>1050</v>
      </c>
      <c r="E27" s="48" t="s">
        <v>45</v>
      </c>
      <c r="F27" s="48"/>
      <c r="G27" s="47">
        <f>SUM(R7:R25)</f>
        <v>600</v>
      </c>
      <c r="H27" s="10"/>
      <c r="I27" s="10"/>
      <c r="J27" s="10"/>
      <c r="K27" s="10"/>
      <c r="L27" s="10"/>
      <c r="M27" s="10"/>
      <c r="N27" s="10"/>
      <c r="O27" s="10"/>
      <c r="P27" s="44"/>
      <c r="Q27" s="44"/>
      <c r="R27" s="49"/>
      <c r="S27" s="10"/>
    </row>
    <row r="28" spans="1:21" ht="18">
      <c r="A28" s="10"/>
      <c r="B28" s="50"/>
      <c r="C28" s="46" t="s">
        <v>46</v>
      </c>
      <c r="D28" s="51">
        <f>SUM(H7:H25)/17</f>
        <v>8.4305882352941168</v>
      </c>
      <c r="E28" s="48" t="s">
        <v>47</v>
      </c>
      <c r="F28" s="48"/>
      <c r="G28" s="47">
        <f>SUM(R7:R20)+SUM(S7:S25)</f>
        <v>900</v>
      </c>
      <c r="H28" s="10"/>
      <c r="I28" s="10"/>
      <c r="J28" s="10"/>
      <c r="K28" s="10"/>
      <c r="L28" s="10"/>
      <c r="M28" s="10"/>
      <c r="N28" s="10"/>
      <c r="O28" s="10"/>
      <c r="P28" s="44"/>
      <c r="Q28" s="44"/>
      <c r="R28" s="10"/>
      <c r="S28" s="10"/>
    </row>
    <row r="29" spans="1:21" ht="18">
      <c r="A29" s="10"/>
      <c r="B29" s="10"/>
      <c r="C29" s="46" t="s">
        <v>48</v>
      </c>
      <c r="D29" s="51">
        <f>SUM(M7:M25)/17</f>
        <v>5.895294117647059</v>
      </c>
      <c r="E29" s="48" t="s">
        <v>49</v>
      </c>
      <c r="F29" s="48"/>
      <c r="G29" s="47">
        <f>SUM(S6*5)</f>
        <v>150</v>
      </c>
      <c r="H29" s="10"/>
      <c r="I29" s="10"/>
      <c r="J29" s="10"/>
      <c r="K29" s="10"/>
      <c r="L29" s="10"/>
      <c r="M29" s="10"/>
      <c r="N29" s="10"/>
      <c r="O29" s="10"/>
      <c r="P29" s="44"/>
      <c r="Q29" s="44"/>
      <c r="R29" s="10"/>
      <c r="S29" s="10"/>
    </row>
    <row r="30" spans="1:21" ht="18">
      <c r="A30" s="10"/>
      <c r="B30" s="10"/>
      <c r="C30" s="46" t="s">
        <v>50</v>
      </c>
      <c r="D30" s="51">
        <f>SUM(N7:N25)/17</f>
        <v>14.325882352941179</v>
      </c>
      <c r="E30" s="48" t="s">
        <v>51</v>
      </c>
      <c r="F30" s="48"/>
      <c r="G30" s="47">
        <f>SUM(S6*5)</f>
        <v>150</v>
      </c>
      <c r="H30" s="10"/>
      <c r="I30" s="10"/>
      <c r="J30" s="10"/>
      <c r="K30" s="10"/>
      <c r="L30" s="10"/>
      <c r="M30" s="10"/>
      <c r="N30" s="10"/>
      <c r="O30" s="10"/>
      <c r="P30" s="44"/>
      <c r="Q30" s="44"/>
      <c r="R30" s="10"/>
      <c r="S30" s="10"/>
    </row>
    <row r="31" spans="1:21" ht="18">
      <c r="A31" s="10"/>
      <c r="B31" s="10"/>
      <c r="C31" s="46" t="s">
        <v>52</v>
      </c>
      <c r="D31" s="51">
        <f>SUM(F7:F25)/SUM(T7:T25)</f>
        <v>2.8664000000000001</v>
      </c>
      <c r="E31" s="48" t="s">
        <v>53</v>
      </c>
      <c r="F31" s="48"/>
      <c r="G31" s="47">
        <f>SUM(S6*5)</f>
        <v>150</v>
      </c>
      <c r="H31" s="10"/>
      <c r="I31" s="10"/>
      <c r="J31" s="10"/>
      <c r="K31" s="10"/>
      <c r="L31" s="10"/>
      <c r="M31" s="10"/>
      <c r="N31" s="10"/>
      <c r="O31" s="10"/>
      <c r="P31" s="44"/>
      <c r="Q31" s="44"/>
      <c r="R31" s="10"/>
      <c r="S31" s="10"/>
    </row>
    <row r="32" spans="1:21" ht="18">
      <c r="A32" s="10"/>
      <c r="B32" s="10"/>
      <c r="C32" s="46" t="s">
        <v>54</v>
      </c>
      <c r="D32" s="52">
        <f>SUM(M7:M25)/SUM(U7:U25)</f>
        <v>2.1786956521739129</v>
      </c>
      <c r="E32" s="46" t="s">
        <v>55</v>
      </c>
      <c r="F32" s="46"/>
      <c r="G32" s="53">
        <f>SUM(G28+G31)</f>
        <v>1050</v>
      </c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</row>
    <row r="33" spans="1:19" ht="18">
      <c r="A33" s="2"/>
      <c r="B33" s="2"/>
      <c r="C33" s="54" t="s">
        <v>56</v>
      </c>
      <c r="D33" s="55">
        <f>SUM(T7:T25)</f>
        <v>50</v>
      </c>
      <c r="E33" s="56"/>
      <c r="F33" s="56"/>
      <c r="G33" s="56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ht="18">
      <c r="C34" s="46" t="s">
        <v>57</v>
      </c>
      <c r="D34" s="55">
        <f>SUM(U7:U25)</f>
        <v>46</v>
      </c>
    </row>
  </sheetData>
  <mergeCells count="9">
    <mergeCell ref="E29:F29"/>
    <mergeCell ref="E30:F30"/>
    <mergeCell ref="E31:F31"/>
    <mergeCell ref="A1:S1"/>
    <mergeCell ref="T4:U4"/>
    <mergeCell ref="D5:H5"/>
    <mergeCell ref="I5:N5"/>
    <mergeCell ref="E27:F27"/>
    <mergeCell ref="E28:F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Joey Bryant</dc:creator>
  <cp:lastModifiedBy>Joey Bryant</cp:lastModifiedBy>
  <dcterms:created xsi:type="dcterms:W3CDTF">2024-03-29T13:44:37Z</dcterms:created>
  <dcterms:modified xsi:type="dcterms:W3CDTF">2024-03-29T14:29:24Z</dcterms:modified>
</cp:coreProperties>
</file>